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achel Rost\Desktop\"/>
    </mc:Choice>
  </mc:AlternateContent>
  <bookViews>
    <workbookView xWindow="0" yWindow="0" windowWidth="24000" windowHeight="9630"/>
  </bookViews>
  <sheets>
    <sheet name="Sheet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" i="1" l="1"/>
  <c r="D24" i="1"/>
  <c r="H24" i="1" s="1"/>
  <c r="D23" i="1"/>
  <c r="H23" i="1" s="1"/>
  <c r="D22" i="1"/>
  <c r="H22" i="1" s="1"/>
  <c r="D21" i="1"/>
  <c r="H21" i="1" s="1"/>
  <c r="D20" i="1"/>
  <c r="H20" i="1" s="1"/>
  <c r="D19" i="1"/>
  <c r="H19" i="1" s="1"/>
  <c r="D18" i="1"/>
  <c r="H18" i="1" s="1"/>
  <c r="D17" i="1"/>
  <c r="H17" i="1" s="1"/>
  <c r="D16" i="1"/>
  <c r="H16" i="1" s="1"/>
  <c r="D15" i="1"/>
  <c r="H15" i="1" s="1"/>
  <c r="D14" i="1"/>
  <c r="H14" i="1" s="1"/>
  <c r="D13" i="1"/>
  <c r="H13" i="1" s="1"/>
  <c r="D12" i="1"/>
  <c r="H12" i="1" s="1"/>
  <c r="D11" i="1"/>
  <c r="H11" i="1" s="1"/>
  <c r="D10" i="1"/>
  <c r="H10" i="1" s="1"/>
  <c r="D9" i="1"/>
  <c r="H9" i="1" s="1"/>
  <c r="F6" i="1"/>
  <c r="F27" i="1" s="1"/>
  <c r="H5" i="1"/>
  <c r="F5" i="1"/>
  <c r="D5" i="1"/>
  <c r="D4" i="1"/>
  <c r="D6" i="1" s="1"/>
  <c r="H6" i="1" l="1"/>
  <c r="H27" i="1" s="1"/>
  <c r="D25" i="1"/>
  <c r="H25" i="1" s="1"/>
  <c r="H4" i="1"/>
  <c r="D27" i="1" l="1"/>
</calcChain>
</file>

<file path=xl/sharedStrings.xml><?xml version="1.0" encoding="utf-8"?>
<sst xmlns="http://schemas.openxmlformats.org/spreadsheetml/2006/main" count="27" uniqueCount="27">
  <si>
    <t>Buckingham Village Subdivision Association Income Statement - 2017</t>
  </si>
  <si>
    <t>Income</t>
  </si>
  <si>
    <t>Current</t>
  </si>
  <si>
    <t>Budget</t>
  </si>
  <si>
    <t>Variance</t>
  </si>
  <si>
    <r>
      <t xml:space="preserve">      </t>
    </r>
    <r>
      <rPr>
        <sz val="11"/>
        <color theme="1"/>
        <rFont val="Calibri"/>
        <family val="2"/>
        <scheme val="minor"/>
      </rPr>
      <t>2017 Beginning Balance</t>
    </r>
  </si>
  <si>
    <t xml:space="preserve">      2017 Dues</t>
  </si>
  <si>
    <t>Total Income</t>
  </si>
  <si>
    <t>Expenses</t>
  </si>
  <si>
    <t xml:space="preserve">      Entrance Signs</t>
  </si>
  <si>
    <t xml:space="preserve">      Snow Removal</t>
  </si>
  <si>
    <t xml:space="preserve">      Landscaping</t>
  </si>
  <si>
    <t xml:space="preserve">      Fertilizer</t>
  </si>
  <si>
    <t xml:space="preserve">      Mulch</t>
  </si>
  <si>
    <t xml:space="preserve">      Sprinkler Repair</t>
  </si>
  <si>
    <t xml:space="preserve">      DTE - Electric</t>
  </si>
  <si>
    <t xml:space="preserve">      Water &amp; Sewer</t>
  </si>
  <si>
    <t xml:space="preserve">      Insurance</t>
  </si>
  <si>
    <t xml:space="preserve">      State of MI Filing Fees</t>
  </si>
  <si>
    <t xml:space="preserve">      Taxes</t>
  </si>
  <si>
    <t xml:space="preserve">      Website</t>
  </si>
  <si>
    <t xml:space="preserve">      Office Supplies &amp; Postage</t>
  </si>
  <si>
    <t xml:space="preserve">      Mailbox Renewal</t>
  </si>
  <si>
    <t xml:space="preserve">      Returned Chks/Fees</t>
  </si>
  <si>
    <t xml:space="preserve">      Legal Fees</t>
  </si>
  <si>
    <t>Total Expenses</t>
  </si>
  <si>
    <t>Profit/Loss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</si>
</sst>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4" fontId="0" fillId="0" borderId="0" xfId="0" applyNumberFormat="1"/>
    <xf numFmtId="44" fontId="0" fillId="0" borderId="0" xfId="1" applyFont="1"/>
    <xf numFmtId="44" fontId="0" fillId="0" borderId="1" xfId="1" applyFont="1" applyBorder="1"/>
    <xf numFmtId="44" fontId="0" fillId="0" borderId="1" xfId="0" applyNumberFormat="1" applyBorder="1"/>
    <xf numFmtId="0" fontId="0" fillId="0" borderId="0" xfId="0" applyFont="1"/>
    <xf numFmtId="44" fontId="0" fillId="0" borderId="2" xfId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VSA%20Chase%20Acct%20Activity%20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SE2017"/>
      <sheetName val="P&amp;L"/>
      <sheetName val="Autopay Info"/>
    </sheetNames>
    <sheetDataSet>
      <sheetData sheetId="0">
        <row r="3">
          <cell r="D3">
            <v>19691.37</v>
          </cell>
        </row>
        <row r="5">
          <cell r="D5">
            <v>19600</v>
          </cell>
          <cell r="F5" t="str">
            <v>dues</v>
          </cell>
        </row>
        <row r="6">
          <cell r="D6">
            <v>-28.05</v>
          </cell>
          <cell r="F6" t="str">
            <v>water</v>
          </cell>
        </row>
        <row r="7">
          <cell r="D7">
            <v>-180</v>
          </cell>
          <cell r="F7" t="str">
            <v>mailing</v>
          </cell>
        </row>
        <row r="8">
          <cell r="D8">
            <v>-2007</v>
          </cell>
          <cell r="F8" t="str">
            <v>insurance</v>
          </cell>
        </row>
        <row r="9">
          <cell r="D9">
            <v>-35.5</v>
          </cell>
          <cell r="F9" t="str">
            <v>DTE</v>
          </cell>
        </row>
        <row r="10">
          <cell r="D10">
            <v>-35.909999999999997</v>
          </cell>
          <cell r="F10" t="str">
            <v>DTE</v>
          </cell>
        </row>
        <row r="11">
          <cell r="D11">
            <v>-36.25</v>
          </cell>
          <cell r="F11" t="str">
            <v>DTE</v>
          </cell>
        </row>
        <row r="12">
          <cell r="D12">
            <v>-3600</v>
          </cell>
          <cell r="F12" t="str">
            <v>snow</v>
          </cell>
        </row>
        <row r="13">
          <cell r="D13">
            <v>-200</v>
          </cell>
          <cell r="F13" t="str">
            <v>dues</v>
          </cell>
        </row>
        <row r="14">
          <cell r="D14">
            <v>-12</v>
          </cell>
          <cell r="F14" t="str">
            <v>dues</v>
          </cell>
        </row>
        <row r="15">
          <cell r="D15">
            <v>4800</v>
          </cell>
          <cell r="F15" t="str">
            <v>dues</v>
          </cell>
        </row>
        <row r="16">
          <cell r="D16">
            <v>4800</v>
          </cell>
          <cell r="F16" t="str">
            <v>dues</v>
          </cell>
        </row>
        <row r="17">
          <cell r="D17">
            <v>-11.92</v>
          </cell>
          <cell r="F17" t="str">
            <v>DTE</v>
          </cell>
        </row>
        <row r="18">
          <cell r="D18">
            <v>-11.92</v>
          </cell>
          <cell r="F18" t="str">
            <v>DTE</v>
          </cell>
        </row>
        <row r="19">
          <cell r="D19">
            <v>-12.04</v>
          </cell>
          <cell r="F19" t="str">
            <v>DTE</v>
          </cell>
        </row>
        <row r="20">
          <cell r="D20">
            <v>7400</v>
          </cell>
          <cell r="F20" t="str">
            <v>dues</v>
          </cell>
        </row>
        <row r="21">
          <cell r="D21">
            <v>5200</v>
          </cell>
          <cell r="F21" t="str">
            <v>dues</v>
          </cell>
        </row>
        <row r="22">
          <cell r="D22">
            <v>6625</v>
          </cell>
          <cell r="F22" t="str">
            <v>dues</v>
          </cell>
        </row>
        <row r="23">
          <cell r="D23">
            <v>-13.58</v>
          </cell>
          <cell r="F23" t="str">
            <v>DTE</v>
          </cell>
        </row>
        <row r="24">
          <cell r="D24">
            <v>-13.58</v>
          </cell>
          <cell r="F24" t="str">
            <v>DTE</v>
          </cell>
        </row>
        <row r="25">
          <cell r="D25">
            <v>-13.46</v>
          </cell>
          <cell r="F25" t="str">
            <v>DTE</v>
          </cell>
        </row>
        <row r="26">
          <cell r="D26">
            <v>650</v>
          </cell>
          <cell r="F26" t="str">
            <v>dues</v>
          </cell>
        </row>
        <row r="27">
          <cell r="D27">
            <v>-14.66</v>
          </cell>
          <cell r="F27" t="str">
            <v>DTE</v>
          </cell>
        </row>
        <row r="28">
          <cell r="D28">
            <v>-14.53</v>
          </cell>
          <cell r="F28" t="str">
            <v>DTE</v>
          </cell>
        </row>
        <row r="29">
          <cell r="D29">
            <v>-14.39</v>
          </cell>
          <cell r="F29" t="str">
            <v>DTE</v>
          </cell>
        </row>
        <row r="30">
          <cell r="D30">
            <v>-900</v>
          </cell>
          <cell r="F30" t="str">
            <v>snow</v>
          </cell>
        </row>
        <row r="31">
          <cell r="D31">
            <v>-2250</v>
          </cell>
          <cell r="F31" t="str">
            <v>snow</v>
          </cell>
        </row>
        <row r="32">
          <cell r="D32">
            <v>2475</v>
          </cell>
          <cell r="F32" t="str">
            <v>dues</v>
          </cell>
        </row>
        <row r="33">
          <cell r="D33">
            <v>900</v>
          </cell>
          <cell r="F33" t="str">
            <v>dues</v>
          </cell>
        </row>
        <row r="34">
          <cell r="D34">
            <v>-14.53</v>
          </cell>
          <cell r="F34" t="str">
            <v>DTE</v>
          </cell>
        </row>
        <row r="35">
          <cell r="D35">
            <v>-14.66</v>
          </cell>
          <cell r="F35" t="str">
            <v>DTE</v>
          </cell>
        </row>
        <row r="36">
          <cell r="D36">
            <v>-14.78</v>
          </cell>
          <cell r="F36" t="str">
            <v>DTE</v>
          </cell>
        </row>
        <row r="37">
          <cell r="D37">
            <v>900</v>
          </cell>
          <cell r="F37" t="str">
            <v>dues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D9" sqref="D9"/>
    </sheetView>
  </sheetViews>
  <sheetFormatPr defaultRowHeight="15" x14ac:dyDescent="0.25"/>
  <cols>
    <col min="4" max="4" width="11.5703125" bestFit="1" customWidth="1"/>
    <col min="6" max="6" width="11.5703125" bestFit="1" customWidth="1"/>
    <col min="8" max="8" width="12.28515625" bestFit="1" customWidth="1"/>
  </cols>
  <sheetData>
    <row r="1" spans="1:8" x14ac:dyDescent="0.25">
      <c r="A1" t="s">
        <v>0</v>
      </c>
    </row>
    <row r="3" spans="1:8" x14ac:dyDescent="0.25">
      <c r="A3" s="1" t="s">
        <v>1</v>
      </c>
      <c r="D3" s="2" t="s">
        <v>2</v>
      </c>
      <c r="F3" s="2" t="s">
        <v>3</v>
      </c>
      <c r="H3" s="2" t="s">
        <v>4</v>
      </c>
    </row>
    <row r="4" spans="1:8" x14ac:dyDescent="0.25">
      <c r="A4" s="1" t="s">
        <v>5</v>
      </c>
      <c r="D4" s="3">
        <f>[1]CHASE2017!D3</f>
        <v>19691.37</v>
      </c>
      <c r="F4" s="3">
        <v>16000</v>
      </c>
      <c r="H4" s="3">
        <f>D4-F4</f>
        <v>3691.369999999999</v>
      </c>
    </row>
    <row r="5" spans="1:8" x14ac:dyDescent="0.25">
      <c r="A5" t="s">
        <v>6</v>
      </c>
      <c r="D5" s="4">
        <f>SUMIF([1]CHASE2017!F5:F37,"=dues",[1]CHASE2017!D5:D37)-[1]CHASE2017!D13-[1]CHASE2017!D14</f>
        <v>53350</v>
      </c>
      <c r="F5" s="3">
        <f>302*200</f>
        <v>60400</v>
      </c>
      <c r="H5" s="3">
        <f>D5-F5</f>
        <v>-7050</v>
      </c>
    </row>
    <row r="6" spans="1:8" x14ac:dyDescent="0.25">
      <c r="A6" s="1" t="s">
        <v>7</v>
      </c>
      <c r="D6" s="5">
        <f>SUM(D4:D5)</f>
        <v>73041.37</v>
      </c>
      <c r="F6" s="5">
        <f>SUM(F4:F5)</f>
        <v>76400</v>
      </c>
      <c r="H6" s="6">
        <f>D6-F6</f>
        <v>-3358.6300000000047</v>
      </c>
    </row>
    <row r="7" spans="1:8" x14ac:dyDescent="0.25">
      <c r="D7" s="4"/>
    </row>
    <row r="8" spans="1:8" x14ac:dyDescent="0.25">
      <c r="A8" s="1" t="s">
        <v>8</v>
      </c>
      <c r="D8" s="4"/>
    </row>
    <row r="9" spans="1:8" x14ac:dyDescent="0.25">
      <c r="A9" s="7" t="s">
        <v>9</v>
      </c>
      <c r="D9" s="4">
        <f>-SUMIF([1]CHASE2017!F$5:F$37,"=signs",[1]CHASE2017!D$5:D$37)</f>
        <v>0</v>
      </c>
      <c r="F9" s="4">
        <v>25000</v>
      </c>
      <c r="H9" s="3">
        <f>D9-F9</f>
        <v>-25000</v>
      </c>
    </row>
    <row r="10" spans="1:8" x14ac:dyDescent="0.25">
      <c r="A10" s="7" t="s">
        <v>10</v>
      </c>
      <c r="D10" s="4">
        <f>-SUMIF([1]CHASE2017!F$5:F$37,"=snow",[1]CHASE2017!D$5:D$37)</f>
        <v>6750</v>
      </c>
      <c r="F10" s="4">
        <v>11000</v>
      </c>
      <c r="H10" s="3">
        <f>D10-F10</f>
        <v>-4250</v>
      </c>
    </row>
    <row r="11" spans="1:8" x14ac:dyDescent="0.25">
      <c r="A11" s="7" t="s">
        <v>11</v>
      </c>
      <c r="D11" s="4">
        <f>-SUMIF([1]CHASE2017!F$5:F$37,"=landscaping",[1]CHASE2017!D$5:D$37)</f>
        <v>0</v>
      </c>
      <c r="F11" s="4">
        <v>11000</v>
      </c>
      <c r="H11" s="3">
        <f t="shared" ref="H11:H24" si="0">D11-F11</f>
        <v>-11000</v>
      </c>
    </row>
    <row r="12" spans="1:8" x14ac:dyDescent="0.25">
      <c r="A12" s="7" t="s">
        <v>12</v>
      </c>
      <c r="D12" s="4">
        <f>-SUMIF([1]CHASE2017!F$5:F$37,"=fertilizer",[1]CHASE2017!D$5:D$37)</f>
        <v>0</v>
      </c>
      <c r="F12" s="4">
        <v>2400</v>
      </c>
      <c r="H12" s="3">
        <f t="shared" si="0"/>
        <v>-2400</v>
      </c>
    </row>
    <row r="13" spans="1:8" x14ac:dyDescent="0.25">
      <c r="A13" s="7" t="s">
        <v>13</v>
      </c>
      <c r="D13" s="4">
        <f>-SUMIF([1]CHASE2017!F$5:F$37,"=mulch",[1]CHASE2017!D$5:D$37)</f>
        <v>0</v>
      </c>
      <c r="F13" s="4">
        <v>2000</v>
      </c>
      <c r="H13" s="3">
        <f t="shared" si="0"/>
        <v>-2000</v>
      </c>
    </row>
    <row r="14" spans="1:8" x14ac:dyDescent="0.25">
      <c r="A14" s="7" t="s">
        <v>14</v>
      </c>
      <c r="D14" s="4">
        <f>-SUMIF([1]CHASE2017!F$5:F$37,"=sprinkler",[1]CHASE2017!D$5:D$37)</f>
        <v>0</v>
      </c>
      <c r="F14" s="4">
        <v>1000</v>
      </c>
      <c r="H14" s="3">
        <f t="shared" si="0"/>
        <v>-1000</v>
      </c>
    </row>
    <row r="15" spans="1:8" x14ac:dyDescent="0.25">
      <c r="A15" t="s">
        <v>15</v>
      </c>
      <c r="D15" s="4">
        <f>-SUMIF([1]CHASE2017!F$5:F$37,"=DTE",[1]CHASE2017!D$5:D$37)</f>
        <v>271.70999999999998</v>
      </c>
      <c r="F15" s="4">
        <v>500</v>
      </c>
      <c r="H15" s="3">
        <f t="shared" si="0"/>
        <v>-228.29000000000002</v>
      </c>
    </row>
    <row r="16" spans="1:8" x14ac:dyDescent="0.25">
      <c r="A16" t="s">
        <v>16</v>
      </c>
      <c r="D16" s="4">
        <f>-SUMIF([1]CHASE2017!F$5:F$37,"=water",[1]CHASE2017!D$5:D$37)</f>
        <v>28.05</v>
      </c>
      <c r="F16" s="4">
        <v>5500</v>
      </c>
      <c r="H16" s="3">
        <f t="shared" si="0"/>
        <v>-5471.95</v>
      </c>
    </row>
    <row r="17" spans="1:8" x14ac:dyDescent="0.25">
      <c r="A17" t="s">
        <v>17</v>
      </c>
      <c r="D17" s="4">
        <f>-SUMIF([1]CHASE2017!F$5:F$37,"=insurance",[1]CHASE2017!D$5:D$37)</f>
        <v>2007</v>
      </c>
      <c r="F17" s="4">
        <v>3605</v>
      </c>
      <c r="H17" s="3">
        <f t="shared" si="0"/>
        <v>-1598</v>
      </c>
    </row>
    <row r="18" spans="1:8" x14ac:dyDescent="0.25">
      <c r="A18" t="s">
        <v>18</v>
      </c>
      <c r="D18" s="4">
        <f>-SUMIF([1]CHASE2017!F$5:F$37,"=filing",[1]CHASE2017!D$5:D$37)</f>
        <v>0</v>
      </c>
      <c r="F18" s="4">
        <v>20</v>
      </c>
      <c r="H18" s="3">
        <f t="shared" si="0"/>
        <v>-20</v>
      </c>
    </row>
    <row r="19" spans="1:8" x14ac:dyDescent="0.25">
      <c r="A19" t="s">
        <v>19</v>
      </c>
      <c r="D19" s="4">
        <f>-SUMIF([1]CHASE2017!F$5:F$37,"=taxes",[1]CHASE2017!D$5:D$37)</f>
        <v>0</v>
      </c>
      <c r="F19" s="4">
        <v>255</v>
      </c>
      <c r="H19" s="3">
        <f t="shared" si="0"/>
        <v>-255</v>
      </c>
    </row>
    <row r="20" spans="1:8" x14ac:dyDescent="0.25">
      <c r="A20" t="s">
        <v>20</v>
      </c>
      <c r="D20" s="4">
        <f>-SUMIF([1]CHASE2017!F$5:F$37,"=website",[1]CHASE2017!D$5:D$37)</f>
        <v>0</v>
      </c>
      <c r="F20" s="4">
        <v>350</v>
      </c>
      <c r="H20" s="3">
        <f t="shared" si="0"/>
        <v>-350</v>
      </c>
    </row>
    <row r="21" spans="1:8" x14ac:dyDescent="0.25">
      <c r="A21" t="s">
        <v>21</v>
      </c>
      <c r="D21" s="4">
        <f>-SUMIF([1]CHASE2017!F$5:F$37,"=supplies",[1]CHASE2017!D$5:D$37)</f>
        <v>0</v>
      </c>
      <c r="F21" s="4">
        <v>700</v>
      </c>
      <c r="H21" s="3">
        <f t="shared" si="0"/>
        <v>-700</v>
      </c>
    </row>
    <row r="22" spans="1:8" x14ac:dyDescent="0.25">
      <c r="A22" t="s">
        <v>22</v>
      </c>
      <c r="D22" s="4">
        <f>-SUMIF([1]CHASE2017!F$5:F$37,"=mailing",[1]CHASE2017!D$5:D$37)</f>
        <v>180</v>
      </c>
      <c r="F22" s="4">
        <v>180</v>
      </c>
      <c r="H22" s="3">
        <f t="shared" si="0"/>
        <v>0</v>
      </c>
    </row>
    <row r="23" spans="1:8" x14ac:dyDescent="0.25">
      <c r="A23" t="s">
        <v>23</v>
      </c>
      <c r="D23" s="4">
        <f>-[1]CHASE2017!D13-[1]CHASE2017!D14</f>
        <v>212</v>
      </c>
      <c r="F23" s="4">
        <v>0</v>
      </c>
      <c r="H23" s="3">
        <f t="shared" si="0"/>
        <v>212</v>
      </c>
    </row>
    <row r="24" spans="1:8" x14ac:dyDescent="0.25">
      <c r="A24" t="s">
        <v>24</v>
      </c>
      <c r="D24" s="4">
        <f>-SUMIF([1]CHASE2017!F$5:F$37,"=legal",[1]CHASE2017!D$5:D$37)</f>
        <v>0</v>
      </c>
      <c r="F24" s="4">
        <v>2500</v>
      </c>
      <c r="H24" s="3">
        <f t="shared" si="0"/>
        <v>-2500</v>
      </c>
    </row>
    <row r="25" spans="1:8" x14ac:dyDescent="0.25">
      <c r="A25" s="1" t="s">
        <v>25</v>
      </c>
      <c r="D25" s="5">
        <f>SUM(D9:D23)</f>
        <v>9448.76</v>
      </c>
      <c r="F25" s="5">
        <f>SUM(F9:F24)</f>
        <v>66010</v>
      </c>
      <c r="H25" s="6">
        <f>D25-F25</f>
        <v>-56561.24</v>
      </c>
    </row>
    <row r="26" spans="1:8" x14ac:dyDescent="0.25">
      <c r="D26" s="4"/>
    </row>
    <row r="27" spans="1:8" ht="15.75" thickBot="1" x14ac:dyDescent="0.3">
      <c r="A27" s="1" t="s">
        <v>26</v>
      </c>
      <c r="D27" s="8">
        <f>D6-D25</f>
        <v>63592.609999999993</v>
      </c>
      <c r="F27" s="8">
        <f>F6-F25</f>
        <v>10390</v>
      </c>
      <c r="H27" s="8">
        <f>H6-H25</f>
        <v>53202.609999999993</v>
      </c>
    </row>
    <row r="28" spans="1:8" ht="15.75" thickTop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Rost</dc:creator>
  <cp:lastModifiedBy>Rachel Rost</cp:lastModifiedBy>
  <dcterms:created xsi:type="dcterms:W3CDTF">2017-05-30T17:12:33Z</dcterms:created>
  <dcterms:modified xsi:type="dcterms:W3CDTF">2017-05-30T17:13:30Z</dcterms:modified>
</cp:coreProperties>
</file>